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B2CA49A3-BBAF-435D-AD0F-659559405B20}" xr6:coauthVersionLast="37" xr6:coauthVersionMax="37" xr10:uidLastSave="{00000000-0000-0000-0000-000000000000}"/>
  <bookViews>
    <workbookView xWindow="0" yWindow="0" windowWidth="21570" windowHeight="7590" xr2:uid="{00000000-000D-0000-FFFF-FFFF00000000}"/>
  </bookViews>
  <sheets>
    <sheet name="Хизмат сафари" sheetId="7" r:id="rId1"/>
    <sheet name="мансабдор шахслар хизмат сафари" sheetId="8" r:id="rId2"/>
  </sheets>
  <calcPr calcId="179021"/>
</workbook>
</file>

<file path=xl/calcChain.xml><?xml version="1.0" encoding="utf-8"?>
<calcChain xmlns="http://schemas.openxmlformats.org/spreadsheetml/2006/main">
  <c r="K16" i="8" l="1"/>
  <c r="K9" i="8"/>
  <c r="I9" i="7"/>
  <c r="G13" i="7"/>
  <c r="F13" i="7"/>
  <c r="E13" i="7"/>
  <c r="C13" i="7"/>
  <c r="K8" i="8" l="1"/>
  <c r="G12" i="7" l="1"/>
  <c r="F12" i="7"/>
  <c r="E12" i="7"/>
  <c r="C11" i="7"/>
  <c r="K34" i="8"/>
  <c r="C12" i="7"/>
  <c r="K23" i="8"/>
  <c r="K22" i="8"/>
  <c r="J23" i="8"/>
  <c r="F11" i="7"/>
  <c r="E11" i="7"/>
  <c r="K13" i="8"/>
  <c r="G11" i="7"/>
  <c r="J16" i="8" l="1"/>
  <c r="I16" i="8"/>
  <c r="I31" i="8"/>
  <c r="I30" i="8"/>
  <c r="K30" i="8" s="1"/>
  <c r="I29" i="8"/>
  <c r="K29" i="8" s="1"/>
  <c r="K28" i="8"/>
  <c r="K31" i="8"/>
  <c r="K32" i="8"/>
  <c r="K33" i="8"/>
  <c r="K35" i="8"/>
  <c r="K36" i="8"/>
  <c r="K37" i="8"/>
  <c r="K38" i="8"/>
  <c r="K39" i="8"/>
  <c r="K40" i="8"/>
  <c r="I24" i="8"/>
  <c r="K24" i="8" s="1"/>
  <c r="I22" i="8"/>
  <c r="K21" i="8"/>
  <c r="G9" i="8"/>
  <c r="H9" i="8"/>
  <c r="J9" i="8"/>
  <c r="I15" i="8"/>
  <c r="K15" i="8" s="1"/>
  <c r="I14" i="8"/>
  <c r="K14" i="8" s="1"/>
  <c r="K12" i="8"/>
  <c r="K11" i="8"/>
  <c r="I11" i="8"/>
  <c r="I9" i="8" s="1"/>
  <c r="H10" i="7"/>
  <c r="I27" i="8" l="1"/>
  <c r="I25" i="8"/>
  <c r="I19" i="8" l="1"/>
  <c r="I18" i="8"/>
  <c r="I17" i="8" l="1"/>
  <c r="I8" i="8" s="1"/>
  <c r="I10" i="7"/>
  <c r="I12" i="7"/>
  <c r="H7" i="7" l="1"/>
  <c r="G7" i="7"/>
  <c r="F7" i="7"/>
  <c r="E7" i="7"/>
  <c r="I16" i="7" l="1"/>
  <c r="I15" i="7" l="1"/>
  <c r="I14" i="7"/>
  <c r="K20" i="8" l="1"/>
  <c r="K26" i="8"/>
  <c r="K10" i="8"/>
  <c r="G16" i="8" l="1"/>
  <c r="G8" i="8" s="1"/>
  <c r="C7" i="7"/>
  <c r="I13" i="7" l="1"/>
  <c r="I11" i="7"/>
  <c r="I8" i="7" l="1"/>
  <c r="K27" i="8"/>
  <c r="K25" i="8"/>
  <c r="K19" i="8"/>
  <c r="K18" i="8"/>
  <c r="K17" i="8" l="1"/>
  <c r="H16" i="8" l="1"/>
  <c r="J8" i="8" l="1"/>
  <c r="I7" i="7" l="1"/>
  <c r="H8" i="8" l="1"/>
</calcChain>
</file>

<file path=xl/sharedStrings.xml><?xml version="1.0" encoding="utf-8"?>
<sst xmlns="http://schemas.openxmlformats.org/spreadsheetml/2006/main" count="105" uniqueCount="82">
  <si>
    <t>№</t>
  </si>
  <si>
    <t>ой</t>
  </si>
  <si>
    <t>хизмат сафарининг мақсади</t>
  </si>
  <si>
    <t>кундалик харажатларини қоплаш</t>
  </si>
  <si>
    <t>йўл кира харажатларини қоплаш</t>
  </si>
  <si>
    <t>турар жой ижараси</t>
  </si>
  <si>
    <t>бюджет маблағлари ҳисобидан</t>
  </si>
  <si>
    <t>бюджетдан ташқари маблағлар ҳисобидан</t>
  </si>
  <si>
    <t>январь</t>
  </si>
  <si>
    <t>февраль</t>
  </si>
  <si>
    <t>март</t>
  </si>
  <si>
    <t>хизмат сафарининг сони</t>
  </si>
  <si>
    <t>Ҳукумат топшириқларининг ижросини таъминлаш</t>
  </si>
  <si>
    <t>ЖАМИ</t>
  </si>
  <si>
    <t>сўм</t>
  </si>
  <si>
    <t>Ф.И.О</t>
  </si>
  <si>
    <t>эгаллаб турган лавозими</t>
  </si>
  <si>
    <t>Хизмат сафари буйруғи рақами</t>
  </si>
  <si>
    <t>Хизмат сафари манзили</t>
  </si>
  <si>
    <t>Хизмат сафари даври
(кун)</t>
  </si>
  <si>
    <t>яшаш харажатлари</t>
  </si>
  <si>
    <t>Транспорт харажатлари</t>
  </si>
  <si>
    <t>кунлик харажатлар</t>
  </si>
  <si>
    <t>Жами харажатлар</t>
  </si>
  <si>
    <t>ўз маблағлари ҳисобидан</t>
  </si>
  <si>
    <t>ташкилот маблағлари ҳисобидан</t>
  </si>
  <si>
    <t>ҲАММАСИ</t>
  </si>
  <si>
    <t>Ортиков А.Ж.</t>
  </si>
  <si>
    <t>директор</t>
  </si>
  <si>
    <t>Миралиев А.Э.</t>
  </si>
  <si>
    <t>Хоразм вилоятига</t>
  </si>
  <si>
    <t xml:space="preserve">директор ўринбосари </t>
  </si>
  <si>
    <t>Қорақалпоғистон Республикасига</t>
  </si>
  <si>
    <t>Кадиров М.У.</t>
  </si>
  <si>
    <t>Хусанов Н.Д.</t>
  </si>
  <si>
    <t>директорнинг биринчи ўринбосари</t>
  </si>
  <si>
    <t>апрель</t>
  </si>
  <si>
    <t>май</t>
  </si>
  <si>
    <t>июнь</t>
  </si>
  <si>
    <t>июль</t>
  </si>
  <si>
    <t>август</t>
  </si>
  <si>
    <t>сентябрь</t>
  </si>
  <si>
    <t>Фаргона вилоятига</t>
  </si>
  <si>
    <t>16.12.24 йилдаги №159-хс-сон</t>
  </si>
  <si>
    <t>24.12.24 йилдаги №161-хс-сон</t>
  </si>
  <si>
    <t>Бухаро вилоятига</t>
  </si>
  <si>
    <t>15.01.25 йилдаги № 06-хс-сон</t>
  </si>
  <si>
    <t>03.02.25 йилдаги № 14-хс-сон</t>
  </si>
  <si>
    <t>25.02.25 йилдаги № 23-хс-сон</t>
  </si>
  <si>
    <t>Андижон вилоятига</t>
  </si>
  <si>
    <t>Навои вилоятига</t>
  </si>
  <si>
    <t>03.02.25 йилдаги № 13-хс-сон</t>
  </si>
  <si>
    <t>10.02.25 йилдаги № 15-хс-сон</t>
  </si>
  <si>
    <t>06.03.25 йилдаги № 30-хс-сон</t>
  </si>
  <si>
    <t>Ўзбекистон Республикаси Давлат активларини бошқариш агентлиги ходимларининг 2025 йилнинг январь-июнь ойлари давомида хизмат сафари харажатлари тўғрисида 
МАЪЛУМОТ</t>
  </si>
  <si>
    <t>Ўзбекистон Республикаси Давлат активларини бошқариш агентлиги мансабдор шахсларини 2025 йил январь-июнь ойларидаги хизмат сафари харажатлари тўғрисида
МАЪЛУМОТ</t>
  </si>
  <si>
    <t>17.03.25 йилдаги №35-хс-сон</t>
  </si>
  <si>
    <t>14.04.25 йилдаги №43-хс-сон</t>
  </si>
  <si>
    <t>29.04.25 йилдаги №52-хс-сон</t>
  </si>
  <si>
    <t>18.06.25 йилдаги №90-хс-сон</t>
  </si>
  <si>
    <t>Қашқадаре вилоятига</t>
  </si>
  <si>
    <t>08.05.25 йилдаги № 57-хс-сон</t>
  </si>
  <si>
    <t>Қорақалпоғистон Республикасига, Хоразм вилоятига</t>
  </si>
  <si>
    <t>23.05.25 йилдаги № 74-хс-сон</t>
  </si>
  <si>
    <t>Қашқадаре, Самарканд вилоятига</t>
  </si>
  <si>
    <t>17.06.25 йилдаги № 86-хс-сон</t>
  </si>
  <si>
    <t>02.04.25 йилдаги № 36-хс-сон</t>
  </si>
  <si>
    <t>23.04.25 йилдаги № 50-хс-сон</t>
  </si>
  <si>
    <t>05.05.25 йилдаги № 53-хс-сон</t>
  </si>
  <si>
    <t>08.05.25 йилдаги № 56-хс-сон</t>
  </si>
  <si>
    <t>Сурхандарё вилоятига</t>
  </si>
  <si>
    <t>19.05.25 йилдаги № 69-хс-сон</t>
  </si>
  <si>
    <t>Фаргана, Жиззах, Андижон вилоятига</t>
  </si>
  <si>
    <t>14.05.25 йилдаги № 64-хс-сон</t>
  </si>
  <si>
    <t>Бухоро, Навои вилоятига</t>
  </si>
  <si>
    <t>Сирдарё вилоятига</t>
  </si>
  <si>
    <t>17.04.25 йилдаги №46-хс-сон</t>
  </si>
  <si>
    <t>БАА</t>
  </si>
  <si>
    <t>16.05.25 йилдаги № 65-хс-сон</t>
  </si>
  <si>
    <t>Венгрия</t>
  </si>
  <si>
    <t>03.06.25 йилдаги № 83-хс-сон</t>
  </si>
  <si>
    <t>Швейцария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</si>
</sst>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1" fillId="2" borderId="1" xfId="0" applyNumberFormat="1" applyFont="1" applyFill="1" applyBorder="1" applyAlignment="1">
      <alignment horizontal="center" vertical="center"/>
    </xf>
    <xf numFmtId="165" fontId="6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164" fontId="8" fillId="0" borderId="0" xfId="1" applyFont="1"/>
    <xf numFmtId="164" fontId="3" fillId="0" borderId="0" xfId="1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10" fillId="0" borderId="0" xfId="0" applyNumberFormat="1" applyFont="1"/>
    <xf numFmtId="3" fontId="10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3"/>
  <sheetViews>
    <sheetView tabSelected="1" zoomScale="70" zoomScaleNormal="70" workbookViewId="0">
      <pane ySplit="6" topLeftCell="A7" activePane="bottomLeft" state="frozen"/>
      <selection pane="bottomLeft" activeCell="K8" sqref="K8"/>
    </sheetView>
  </sheetViews>
  <sheetFormatPr defaultRowHeight="15" x14ac:dyDescent="0.25"/>
  <cols>
    <col min="2" max="2" width="20.42578125" customWidth="1"/>
    <col min="3" max="3" width="22.42578125" customWidth="1"/>
    <col min="4" max="4" width="20.5703125" customWidth="1"/>
    <col min="5" max="5" width="22.5703125" customWidth="1"/>
    <col min="6" max="6" width="22.85546875" customWidth="1"/>
    <col min="7" max="8" width="18.7109375" customWidth="1"/>
    <col min="9" max="9" width="26" customWidth="1"/>
    <col min="10" max="10" width="27.42578125" customWidth="1"/>
    <col min="11" max="11" width="30.42578125" customWidth="1"/>
    <col min="12" max="12" width="23.85546875" customWidth="1"/>
    <col min="13" max="13" width="32.140625" customWidth="1"/>
  </cols>
  <sheetData>
    <row r="2" spans="1:13" ht="104.25" customHeight="1" x14ac:dyDescent="0.25">
      <c r="A2" s="26" t="s">
        <v>54</v>
      </c>
      <c r="B2" s="26"/>
      <c r="C2" s="26"/>
      <c r="D2" s="26"/>
      <c r="E2" s="26"/>
      <c r="F2" s="26"/>
      <c r="G2" s="26"/>
      <c r="H2" s="26"/>
      <c r="I2" s="26"/>
    </row>
    <row r="3" spans="1:13" ht="15.75" x14ac:dyDescent="0.25">
      <c r="A3">
        <v>3</v>
      </c>
      <c r="I3" s="7" t="s">
        <v>14</v>
      </c>
    </row>
    <row r="4" spans="1:13" ht="15.75" x14ac:dyDescent="0.25">
      <c r="H4" s="15"/>
      <c r="I4" s="16"/>
    </row>
    <row r="5" spans="1:13" ht="15.75" x14ac:dyDescent="0.25">
      <c r="H5" s="13"/>
      <c r="I5" s="14"/>
    </row>
    <row r="6" spans="1:13" ht="58.5" customHeight="1" x14ac:dyDescent="0.25">
      <c r="A6" s="1" t="s">
        <v>0</v>
      </c>
      <c r="B6" s="1" t="s">
        <v>1</v>
      </c>
      <c r="C6" s="1" t="s">
        <v>11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</row>
    <row r="7" spans="1:13" ht="58.5" customHeight="1" x14ac:dyDescent="0.3">
      <c r="A7" s="27" t="s">
        <v>13</v>
      </c>
      <c r="B7" s="28"/>
      <c r="C7" s="1">
        <f>SUM(C8:C13)</f>
        <v>99</v>
      </c>
      <c r="D7" s="1"/>
      <c r="E7" s="5">
        <f>SUM(E8:E16)</f>
        <v>36707005</v>
      </c>
      <c r="F7" s="5">
        <f>SUM(F8:F16)</f>
        <v>205622137.5</v>
      </c>
      <c r="G7" s="5">
        <f>SUM(G8:G16)</f>
        <v>42554943</v>
      </c>
      <c r="H7" s="5">
        <f>SUM(H8:H16)</f>
        <v>48460895</v>
      </c>
      <c r="I7" s="5">
        <f>SUM(I8:I16)</f>
        <v>236423190.5</v>
      </c>
      <c r="J7" s="25"/>
      <c r="K7" s="25"/>
      <c r="L7" s="25"/>
      <c r="M7" s="24"/>
    </row>
    <row r="8" spans="1:13" ht="86.25" customHeight="1" x14ac:dyDescent="0.3">
      <c r="A8" s="2">
        <v>1</v>
      </c>
      <c r="B8" s="2" t="s">
        <v>8</v>
      </c>
      <c r="C8" s="2"/>
      <c r="D8" s="3" t="s">
        <v>12</v>
      </c>
      <c r="E8" s="4"/>
      <c r="F8" s="4"/>
      <c r="G8" s="12"/>
      <c r="H8" s="4"/>
      <c r="I8" s="4">
        <f t="shared" ref="I8:I16" si="0">E8+F8+G8-H8</f>
        <v>0</v>
      </c>
      <c r="J8" s="25"/>
      <c r="K8" s="25"/>
      <c r="L8" s="25"/>
    </row>
    <row r="9" spans="1:13" ht="86.25" customHeight="1" x14ac:dyDescent="0.3">
      <c r="A9" s="2">
        <v>2</v>
      </c>
      <c r="B9" s="2" t="s">
        <v>9</v>
      </c>
      <c r="C9" s="2">
        <v>36</v>
      </c>
      <c r="D9" s="3" t="s">
        <v>12</v>
      </c>
      <c r="E9" s="4">
        <v>5737500</v>
      </c>
      <c r="F9" s="4">
        <v>18246094.5</v>
      </c>
      <c r="G9" s="4">
        <v>250000</v>
      </c>
      <c r="H9" s="4">
        <v>8553638</v>
      </c>
      <c r="I9" s="4">
        <f>E9+F9+G9-H9</f>
        <v>15679956.5</v>
      </c>
      <c r="J9" s="25"/>
      <c r="K9" s="25"/>
      <c r="L9" s="25"/>
      <c r="M9" s="24"/>
    </row>
    <row r="10" spans="1:13" ht="86.25" customHeight="1" x14ac:dyDescent="0.3">
      <c r="A10" s="18">
        <v>3</v>
      </c>
      <c r="B10" s="18" t="s">
        <v>10</v>
      </c>
      <c r="C10" s="18">
        <v>15</v>
      </c>
      <c r="D10" s="17" t="s">
        <v>12</v>
      </c>
      <c r="E10" s="19">
        <v>712500</v>
      </c>
      <c r="F10" s="19">
        <v>3549113</v>
      </c>
      <c r="G10" s="19"/>
      <c r="H10" s="19">
        <f>E10+F10</f>
        <v>4261613</v>
      </c>
      <c r="I10" s="4">
        <f t="shared" si="0"/>
        <v>0</v>
      </c>
      <c r="J10" s="25"/>
      <c r="K10" s="25"/>
      <c r="L10" s="25"/>
      <c r="M10" s="24"/>
    </row>
    <row r="11" spans="1:13" ht="75" x14ac:dyDescent="0.3">
      <c r="A11" s="18">
        <v>4</v>
      </c>
      <c r="B11" s="18" t="s">
        <v>36</v>
      </c>
      <c r="C11" s="18">
        <f>15+1+1+1</f>
        <v>18</v>
      </c>
      <c r="D11" s="22" t="s">
        <v>12</v>
      </c>
      <c r="E11" s="19">
        <f>2812500+2909961+2078876+1854570</f>
        <v>9655907</v>
      </c>
      <c r="F11" s="19">
        <f>10762755+33998010+42261733</f>
        <v>87022498</v>
      </c>
      <c r="G11" s="19">
        <f>1750000+1939974+5819922+5197191</f>
        <v>14707087</v>
      </c>
      <c r="H11" s="19">
        <v>17040140</v>
      </c>
      <c r="I11" s="19">
        <f t="shared" si="0"/>
        <v>94345352</v>
      </c>
      <c r="J11" s="25"/>
      <c r="K11" s="25"/>
      <c r="L11" s="25"/>
      <c r="M11" s="24"/>
    </row>
    <row r="12" spans="1:13" ht="75" x14ac:dyDescent="0.3">
      <c r="A12" s="18">
        <v>5</v>
      </c>
      <c r="B12" s="18" t="s">
        <v>37</v>
      </c>
      <c r="C12" s="18">
        <f>7+1</f>
        <v>8</v>
      </c>
      <c r="D12" s="22" t="s">
        <v>12</v>
      </c>
      <c r="E12" s="19">
        <f>1125000+2514298+1490000+110000+3414655</f>
        <v>8653953</v>
      </c>
      <c r="F12" s="19">
        <f>2888912+26930187+18330048</f>
        <v>48149147</v>
      </c>
      <c r="G12" s="19">
        <f>1250000+4782559+3606109</f>
        <v>9638668</v>
      </c>
      <c r="H12" s="19">
        <v>7626412</v>
      </c>
      <c r="I12" s="19">
        <f t="shared" si="0"/>
        <v>58815356</v>
      </c>
      <c r="J12" s="25"/>
      <c r="K12" s="25"/>
      <c r="L12" s="25"/>
    </row>
    <row r="13" spans="1:13" ht="75" x14ac:dyDescent="0.3">
      <c r="A13" s="2">
        <v>6</v>
      </c>
      <c r="B13" s="2" t="s">
        <v>38</v>
      </c>
      <c r="C13" s="2">
        <f>16+1+1+1+2+1</f>
        <v>22</v>
      </c>
      <c r="D13" s="3" t="s">
        <v>12</v>
      </c>
      <c r="E13" s="4">
        <f>1762500+5769929+941945+1265413+1265413+941945</f>
        <v>11947145</v>
      </c>
      <c r="F13" s="4">
        <f>5716592+12661525+6118674+8693401+328807+8693401+328807+6114078</f>
        <v>48655285</v>
      </c>
      <c r="G13" s="4">
        <f>1000000+8595650+2044522+2137247+2137247+2044522</f>
        <v>17959188</v>
      </c>
      <c r="H13" s="4">
        <v>10979092</v>
      </c>
      <c r="I13" s="4">
        <f t="shared" si="0"/>
        <v>67582526</v>
      </c>
      <c r="J13" s="25"/>
      <c r="K13" s="25"/>
      <c r="L13" s="25"/>
      <c r="M13" s="11"/>
    </row>
    <row r="14" spans="1:13" ht="75" x14ac:dyDescent="0.3">
      <c r="A14" s="2">
        <v>7</v>
      </c>
      <c r="B14" s="2" t="s">
        <v>39</v>
      </c>
      <c r="C14" s="2"/>
      <c r="D14" s="3" t="s">
        <v>12</v>
      </c>
      <c r="E14" s="4"/>
      <c r="F14" s="4"/>
      <c r="G14" s="4"/>
      <c r="H14" s="4"/>
      <c r="I14" s="4">
        <f t="shared" si="0"/>
        <v>0</v>
      </c>
      <c r="J14" s="25"/>
      <c r="K14" s="25"/>
      <c r="L14" s="25"/>
    </row>
    <row r="15" spans="1:13" ht="75" x14ac:dyDescent="0.3">
      <c r="A15" s="2">
        <v>8</v>
      </c>
      <c r="B15" s="2" t="s">
        <v>40</v>
      </c>
      <c r="C15" s="2"/>
      <c r="D15" s="3" t="s">
        <v>12</v>
      </c>
      <c r="E15" s="4"/>
      <c r="F15" s="4"/>
      <c r="G15" s="4"/>
      <c r="H15" s="4"/>
      <c r="I15" s="4">
        <f t="shared" si="0"/>
        <v>0</v>
      </c>
      <c r="J15" s="25"/>
      <c r="K15" s="25"/>
      <c r="L15" s="25"/>
    </row>
    <row r="16" spans="1:13" ht="75" x14ac:dyDescent="0.3">
      <c r="A16" s="2">
        <v>9</v>
      </c>
      <c r="B16" s="2" t="s">
        <v>41</v>
      </c>
      <c r="C16" s="2"/>
      <c r="D16" s="3" t="s">
        <v>12</v>
      </c>
      <c r="E16" s="4"/>
      <c r="F16" s="4"/>
      <c r="G16" s="4"/>
      <c r="H16" s="4"/>
      <c r="I16" s="4">
        <f t="shared" si="0"/>
        <v>0</v>
      </c>
      <c r="J16" s="25"/>
      <c r="K16" s="25"/>
      <c r="L16" s="25"/>
    </row>
    <row r="32" spans="5:8" ht="18.75" x14ac:dyDescent="0.3">
      <c r="E32" s="20"/>
      <c r="F32" s="20"/>
      <c r="G32" s="20"/>
      <c r="H32" s="21"/>
    </row>
    <row r="33" spans="8:8" ht="18.75" x14ac:dyDescent="0.3">
      <c r="H33" s="21"/>
    </row>
  </sheetData>
  <mergeCells count="2">
    <mergeCell ref="A2:I2"/>
    <mergeCell ref="A7:B7"/>
  </mergeCells>
  <pageMargins left="0.11811023622047245" right="0.11811023622047245" top="0.15748031496062992" bottom="0.19685039370078741" header="0.11811023622047245" footer="0.1968503937007874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41"/>
  <sheetViews>
    <sheetView topLeftCell="A4" zoomScale="70" zoomScaleNormal="70" workbookViewId="0">
      <selection activeCell="P18" sqref="P18"/>
    </sheetView>
  </sheetViews>
  <sheetFormatPr defaultRowHeight="15" x14ac:dyDescent="0.25"/>
  <cols>
    <col min="1" max="1" width="6.42578125" customWidth="1"/>
    <col min="2" max="3" width="22.28515625" customWidth="1"/>
    <col min="4" max="4" width="20.85546875" customWidth="1"/>
    <col min="5" max="5" width="21.5703125" customWidth="1"/>
    <col min="6" max="6" width="20.28515625" customWidth="1"/>
    <col min="7" max="7" width="18.7109375" customWidth="1"/>
    <col min="8" max="9" width="23.5703125" customWidth="1"/>
    <col min="10" max="10" width="20.7109375" customWidth="1"/>
    <col min="11" max="11" width="21.7109375" customWidth="1"/>
  </cols>
  <sheetData>
    <row r="3" spans="1:11" ht="20.25" customHeight="1" x14ac:dyDescent="0.3">
      <c r="A3" s="33" t="s">
        <v>55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15.75" x14ac:dyDescent="0.25">
      <c r="K5" s="7" t="s">
        <v>14</v>
      </c>
    </row>
    <row r="6" spans="1:11" ht="18.75" customHeight="1" x14ac:dyDescent="0.25">
      <c r="A6" s="35" t="s">
        <v>0</v>
      </c>
      <c r="B6" s="35" t="s">
        <v>15</v>
      </c>
      <c r="C6" s="35" t="s">
        <v>16</v>
      </c>
      <c r="D6" s="35" t="s">
        <v>17</v>
      </c>
      <c r="E6" s="35" t="s">
        <v>18</v>
      </c>
      <c r="F6" s="35" t="s">
        <v>19</v>
      </c>
      <c r="G6" s="35" t="s">
        <v>20</v>
      </c>
      <c r="H6" s="27" t="s">
        <v>21</v>
      </c>
      <c r="I6" s="28"/>
      <c r="J6" s="35" t="s">
        <v>22</v>
      </c>
      <c r="K6" s="35" t="s">
        <v>23</v>
      </c>
    </row>
    <row r="7" spans="1:11" ht="56.25" x14ac:dyDescent="0.25">
      <c r="A7" s="36"/>
      <c r="B7" s="36"/>
      <c r="C7" s="36"/>
      <c r="D7" s="36"/>
      <c r="E7" s="36"/>
      <c r="F7" s="36"/>
      <c r="G7" s="36"/>
      <c r="H7" s="6" t="s">
        <v>24</v>
      </c>
      <c r="I7" s="1" t="s">
        <v>25</v>
      </c>
      <c r="J7" s="36"/>
      <c r="K7" s="36"/>
    </row>
    <row r="8" spans="1:11" ht="18.75" customHeight="1" x14ac:dyDescent="0.25">
      <c r="A8" s="32" t="s">
        <v>26</v>
      </c>
      <c r="B8" s="32"/>
      <c r="C8" s="32"/>
      <c r="D8" s="32"/>
      <c r="E8" s="32"/>
      <c r="F8" s="32"/>
      <c r="G8" s="8">
        <f>+G9+G16</f>
        <v>17378209</v>
      </c>
      <c r="H8" s="8">
        <f>+H9+H16</f>
        <v>0</v>
      </c>
      <c r="I8" s="8">
        <f>+I9+I16</f>
        <v>110803219</v>
      </c>
      <c r="J8" s="8">
        <f>+J9+J16</f>
        <v>13501297</v>
      </c>
      <c r="K8" s="8">
        <f>+K9+K16</f>
        <v>141682725</v>
      </c>
    </row>
    <row r="9" spans="1:11" ht="18.75" customHeight="1" x14ac:dyDescent="0.25">
      <c r="A9" s="32" t="s">
        <v>13</v>
      </c>
      <c r="B9" s="32"/>
      <c r="C9" s="32"/>
      <c r="D9" s="32"/>
      <c r="E9" s="32"/>
      <c r="F9" s="32"/>
      <c r="G9" s="8">
        <f t="shared" ref="G9:H9" si="0">SUM(G10:G15)</f>
        <v>4000000</v>
      </c>
      <c r="H9" s="8">
        <f t="shared" si="0"/>
        <v>0</v>
      </c>
      <c r="I9" s="8">
        <f>SUM(I10:I15)</f>
        <v>49021654</v>
      </c>
      <c r="J9" s="8">
        <f t="shared" ref="J9" si="1">SUM(J10:J15)</f>
        <v>2267070</v>
      </c>
      <c r="K9" s="8">
        <f>SUM(K10:K15)</f>
        <v>55288724</v>
      </c>
    </row>
    <row r="10" spans="1:11" ht="56.25" x14ac:dyDescent="0.25">
      <c r="A10" s="35">
        <v>1</v>
      </c>
      <c r="B10" s="29" t="s">
        <v>27</v>
      </c>
      <c r="C10" s="29" t="s">
        <v>28</v>
      </c>
      <c r="D10" s="3" t="s">
        <v>43</v>
      </c>
      <c r="E10" s="3" t="s">
        <v>32</v>
      </c>
      <c r="F10" s="3">
        <v>1</v>
      </c>
      <c r="G10" s="9"/>
      <c r="H10" s="10"/>
      <c r="I10" s="10">
        <v>1500271</v>
      </c>
      <c r="J10" s="9">
        <v>37500</v>
      </c>
      <c r="K10" s="9">
        <f>G10+H10+J10+I10</f>
        <v>1537771</v>
      </c>
    </row>
    <row r="11" spans="1:11" ht="56.25" x14ac:dyDescent="0.25">
      <c r="A11" s="37"/>
      <c r="B11" s="30"/>
      <c r="C11" s="30"/>
      <c r="D11" s="3" t="s">
        <v>56</v>
      </c>
      <c r="E11" s="3" t="s">
        <v>50</v>
      </c>
      <c r="F11" s="3">
        <v>1</v>
      </c>
      <c r="G11" s="9"/>
      <c r="H11" s="10"/>
      <c r="I11" s="10">
        <f>751000+843790</f>
        <v>1594790</v>
      </c>
      <c r="J11" s="9">
        <v>37500</v>
      </c>
      <c r="K11" s="9">
        <f>G11+H11+J11+I11</f>
        <v>1632290</v>
      </c>
    </row>
    <row r="12" spans="1:11" ht="56.25" x14ac:dyDescent="0.25">
      <c r="A12" s="37"/>
      <c r="B12" s="30"/>
      <c r="C12" s="30"/>
      <c r="D12" s="3" t="s">
        <v>57</v>
      </c>
      <c r="E12" s="3" t="s">
        <v>49</v>
      </c>
      <c r="F12" s="3">
        <v>3</v>
      </c>
      <c r="G12" s="9">
        <v>1750000</v>
      </c>
      <c r="H12" s="10"/>
      <c r="I12" s="10"/>
      <c r="J12" s="9">
        <v>112500</v>
      </c>
      <c r="K12" s="9">
        <f t="shared" ref="K12:K15" si="2">G12+H12+J12+I12</f>
        <v>1862500</v>
      </c>
    </row>
    <row r="13" spans="1:11" ht="54" customHeight="1" x14ac:dyDescent="0.25">
      <c r="A13" s="37"/>
      <c r="B13" s="30"/>
      <c r="C13" s="30"/>
      <c r="D13" s="3" t="s">
        <v>76</v>
      </c>
      <c r="E13" s="3" t="s">
        <v>77</v>
      </c>
      <c r="F13" s="3">
        <v>3</v>
      </c>
      <c r="G13" s="9"/>
      <c r="H13" s="10"/>
      <c r="I13" s="10">
        <v>42261733</v>
      </c>
      <c r="J13" s="9">
        <v>1854570</v>
      </c>
      <c r="K13" s="9">
        <f t="shared" si="2"/>
        <v>44116303</v>
      </c>
    </row>
    <row r="14" spans="1:11" ht="56.25" x14ac:dyDescent="0.25">
      <c r="A14" s="37"/>
      <c r="B14" s="30"/>
      <c r="C14" s="30"/>
      <c r="D14" s="3" t="s">
        <v>58</v>
      </c>
      <c r="E14" s="3" t="s">
        <v>30</v>
      </c>
      <c r="F14" s="3">
        <v>3</v>
      </c>
      <c r="G14" s="9">
        <v>1250000</v>
      </c>
      <c r="H14" s="10"/>
      <c r="I14" s="10">
        <f>1176197+1174494</f>
        <v>2350691</v>
      </c>
      <c r="J14" s="9">
        <v>112500</v>
      </c>
      <c r="K14" s="9">
        <f t="shared" si="2"/>
        <v>3713191</v>
      </c>
    </row>
    <row r="15" spans="1:11" ht="56.25" x14ac:dyDescent="0.25">
      <c r="A15" s="36"/>
      <c r="B15" s="31"/>
      <c r="C15" s="31"/>
      <c r="D15" s="3" t="s">
        <v>59</v>
      </c>
      <c r="E15" s="3" t="s">
        <v>60</v>
      </c>
      <c r="F15" s="3">
        <v>3</v>
      </c>
      <c r="G15" s="9">
        <v>1000000</v>
      </c>
      <c r="H15" s="10"/>
      <c r="I15" s="10">
        <f>661481+652688</f>
        <v>1314169</v>
      </c>
      <c r="J15" s="9">
        <v>112500</v>
      </c>
      <c r="K15" s="9">
        <f t="shared" si="2"/>
        <v>2426669</v>
      </c>
    </row>
    <row r="16" spans="1:11" ht="34.5" customHeight="1" x14ac:dyDescent="0.25">
      <c r="A16" s="32" t="s">
        <v>13</v>
      </c>
      <c r="B16" s="32"/>
      <c r="C16" s="32"/>
      <c r="D16" s="32"/>
      <c r="E16" s="32"/>
      <c r="F16" s="32"/>
      <c r="G16" s="8">
        <f>SUM(G17:G40)</f>
        <v>13378209</v>
      </c>
      <c r="H16" s="8">
        <f>SUM(H17:H27)</f>
        <v>0</v>
      </c>
      <c r="I16" s="8">
        <f>SUM(I17:I40)</f>
        <v>61781565</v>
      </c>
      <c r="J16" s="8">
        <f>SUM(J17:J40)</f>
        <v>11234227</v>
      </c>
      <c r="K16" s="8">
        <f>SUM(K17:K40)</f>
        <v>86394001</v>
      </c>
    </row>
    <row r="17" spans="1:11" ht="34.5" customHeight="1" x14ac:dyDescent="0.25">
      <c r="A17" s="35">
        <v>2</v>
      </c>
      <c r="B17" s="29" t="s">
        <v>34</v>
      </c>
      <c r="C17" s="29" t="s">
        <v>35</v>
      </c>
      <c r="D17" s="3" t="s">
        <v>44</v>
      </c>
      <c r="E17" s="3" t="s">
        <v>45</v>
      </c>
      <c r="F17" s="3">
        <v>1</v>
      </c>
      <c r="G17" s="9"/>
      <c r="H17" s="9"/>
      <c r="I17" s="9">
        <f>833546+833255</f>
        <v>1666801</v>
      </c>
      <c r="J17" s="9">
        <v>37500</v>
      </c>
      <c r="K17" s="9">
        <f t="shared" ref="K17:K36" si="3">G17+H17+J17+I17</f>
        <v>1704301</v>
      </c>
    </row>
    <row r="18" spans="1:11" ht="34.5" customHeight="1" x14ac:dyDescent="0.25">
      <c r="A18" s="37"/>
      <c r="B18" s="30"/>
      <c r="C18" s="30"/>
      <c r="D18" s="3" t="s">
        <v>46</v>
      </c>
      <c r="E18" s="3" t="s">
        <v>30</v>
      </c>
      <c r="F18" s="3">
        <v>1</v>
      </c>
      <c r="G18" s="9"/>
      <c r="H18" s="9"/>
      <c r="I18" s="9">
        <f>1054311+978556</f>
        <v>2032867</v>
      </c>
      <c r="J18" s="9">
        <v>37500</v>
      </c>
      <c r="K18" s="9">
        <f t="shared" si="3"/>
        <v>2070367</v>
      </c>
    </row>
    <row r="19" spans="1:11" ht="34.5" customHeight="1" x14ac:dyDescent="0.25">
      <c r="A19" s="37"/>
      <c r="B19" s="30"/>
      <c r="C19" s="30"/>
      <c r="D19" s="3" t="s">
        <v>47</v>
      </c>
      <c r="E19" s="3" t="s">
        <v>30</v>
      </c>
      <c r="F19" s="3">
        <v>3</v>
      </c>
      <c r="G19" s="9"/>
      <c r="H19" s="9"/>
      <c r="I19" s="9">
        <f>1886261+635028</f>
        <v>2521289</v>
      </c>
      <c r="J19" s="9">
        <v>112500</v>
      </c>
      <c r="K19" s="9">
        <f t="shared" si="3"/>
        <v>2633789</v>
      </c>
    </row>
    <row r="20" spans="1:11" ht="34.5" customHeight="1" x14ac:dyDescent="0.25">
      <c r="A20" s="37"/>
      <c r="B20" s="30"/>
      <c r="C20" s="30"/>
      <c r="D20" s="3" t="s">
        <v>48</v>
      </c>
      <c r="E20" s="3" t="s">
        <v>49</v>
      </c>
      <c r="F20" s="3">
        <v>8</v>
      </c>
      <c r="G20" s="9"/>
      <c r="H20" s="9"/>
      <c r="I20" s="9"/>
      <c r="J20" s="9">
        <v>300000</v>
      </c>
      <c r="K20" s="9">
        <f t="shared" si="3"/>
        <v>300000</v>
      </c>
    </row>
    <row r="21" spans="1:11" ht="68.25" customHeight="1" x14ac:dyDescent="0.25">
      <c r="A21" s="37"/>
      <c r="B21" s="30"/>
      <c r="C21" s="30"/>
      <c r="D21" s="3" t="s">
        <v>61</v>
      </c>
      <c r="E21" s="3" t="s">
        <v>62</v>
      </c>
      <c r="F21" s="3">
        <v>2</v>
      </c>
      <c r="G21" s="9"/>
      <c r="H21" s="9"/>
      <c r="I21" s="9">
        <v>3051984</v>
      </c>
      <c r="J21" s="9">
        <v>75000</v>
      </c>
      <c r="K21" s="9">
        <f t="shared" si="3"/>
        <v>3126984</v>
      </c>
    </row>
    <row r="22" spans="1:11" ht="80.25" customHeight="1" x14ac:dyDescent="0.25">
      <c r="A22" s="37"/>
      <c r="B22" s="30"/>
      <c r="C22" s="30"/>
      <c r="D22" s="3" t="s">
        <v>63</v>
      </c>
      <c r="E22" s="3" t="s">
        <v>64</v>
      </c>
      <c r="F22" s="3">
        <v>2</v>
      </c>
      <c r="H22" s="9"/>
      <c r="I22" s="9">
        <f>270000+372000</f>
        <v>642000</v>
      </c>
      <c r="J22" s="9">
        <v>75000</v>
      </c>
      <c r="K22" s="9">
        <f>G22+H22+J22+I22</f>
        <v>717000</v>
      </c>
    </row>
    <row r="23" spans="1:11" ht="80.25" customHeight="1" x14ac:dyDescent="0.25">
      <c r="A23" s="37"/>
      <c r="B23" s="30"/>
      <c r="C23" s="30"/>
      <c r="D23" s="3" t="s">
        <v>78</v>
      </c>
      <c r="E23" s="3" t="s">
        <v>79</v>
      </c>
      <c r="F23" s="3">
        <v>5</v>
      </c>
      <c r="G23" s="9">
        <v>4782559</v>
      </c>
      <c r="H23" s="9"/>
      <c r="I23" s="9">
        <v>26930187</v>
      </c>
      <c r="J23" s="9">
        <f>2514298+1490000+110000</f>
        <v>4114298</v>
      </c>
      <c r="K23" s="9">
        <f>G23+H23+J23+I23</f>
        <v>35827044</v>
      </c>
    </row>
    <row r="24" spans="1:11" ht="34.5" customHeight="1" x14ac:dyDescent="0.25">
      <c r="A24" s="36"/>
      <c r="B24" s="31"/>
      <c r="C24" s="31"/>
      <c r="D24" s="3" t="s">
        <v>65</v>
      </c>
      <c r="E24" s="3" t="s">
        <v>60</v>
      </c>
      <c r="F24" s="3">
        <v>2</v>
      </c>
      <c r="G24" s="9"/>
      <c r="H24" s="9"/>
      <c r="I24" s="9">
        <f>624520+657516</f>
        <v>1282036</v>
      </c>
      <c r="J24" s="9">
        <v>75000</v>
      </c>
      <c r="K24" s="9">
        <f t="shared" si="3"/>
        <v>1357036</v>
      </c>
    </row>
    <row r="25" spans="1:11" ht="37.5" customHeight="1" x14ac:dyDescent="0.25">
      <c r="A25" s="29">
        <v>2</v>
      </c>
      <c r="B25" s="29" t="s">
        <v>29</v>
      </c>
      <c r="C25" s="29" t="s">
        <v>31</v>
      </c>
      <c r="D25" s="3" t="s">
        <v>51</v>
      </c>
      <c r="E25" s="3" t="s">
        <v>50</v>
      </c>
      <c r="F25" s="3">
        <v>2</v>
      </c>
      <c r="G25" s="9"/>
      <c r="H25" s="9"/>
      <c r="I25" s="9">
        <f>751000+372000</f>
        <v>1123000</v>
      </c>
      <c r="J25" s="9">
        <v>75000</v>
      </c>
      <c r="K25" s="9">
        <f t="shared" si="3"/>
        <v>1198000</v>
      </c>
    </row>
    <row r="26" spans="1:11" ht="56.25" x14ac:dyDescent="0.25">
      <c r="A26" s="30"/>
      <c r="B26" s="30"/>
      <c r="C26" s="30"/>
      <c r="D26" s="3" t="s">
        <v>52</v>
      </c>
      <c r="E26" s="3" t="s">
        <v>42</v>
      </c>
      <c r="F26" s="3">
        <v>1</v>
      </c>
      <c r="G26" s="9"/>
      <c r="H26" s="9"/>
      <c r="I26" s="9"/>
      <c r="J26" s="9">
        <v>37500</v>
      </c>
      <c r="K26" s="9">
        <f t="shared" si="3"/>
        <v>37500</v>
      </c>
    </row>
    <row r="27" spans="1:11" ht="56.25" x14ac:dyDescent="0.25">
      <c r="A27" s="30"/>
      <c r="B27" s="30"/>
      <c r="C27" s="30"/>
      <c r="D27" s="3" t="s">
        <v>53</v>
      </c>
      <c r="E27" s="3" t="s">
        <v>50</v>
      </c>
      <c r="F27" s="3">
        <v>2</v>
      </c>
      <c r="G27" s="9"/>
      <c r="H27" s="9"/>
      <c r="I27" s="9">
        <f>558000+558000</f>
        <v>1116000</v>
      </c>
      <c r="J27" s="9">
        <v>75000</v>
      </c>
      <c r="K27" s="9">
        <f t="shared" si="3"/>
        <v>1191000</v>
      </c>
    </row>
    <row r="28" spans="1:11" ht="56.25" x14ac:dyDescent="0.25">
      <c r="A28" s="30"/>
      <c r="B28" s="30"/>
      <c r="C28" s="30"/>
      <c r="D28" s="3" t="s">
        <v>66</v>
      </c>
      <c r="E28" s="3" t="s">
        <v>49</v>
      </c>
      <c r="F28" s="3">
        <v>2</v>
      </c>
      <c r="G28" s="9"/>
      <c r="H28" s="9"/>
      <c r="I28" s="9"/>
      <c r="J28" s="9">
        <v>75000</v>
      </c>
      <c r="K28" s="9">
        <f t="shared" si="3"/>
        <v>75000</v>
      </c>
    </row>
    <row r="29" spans="1:11" ht="56.25" x14ac:dyDescent="0.25">
      <c r="A29" s="30"/>
      <c r="B29" s="30"/>
      <c r="C29" s="30"/>
      <c r="D29" s="3" t="s">
        <v>67</v>
      </c>
      <c r="E29" s="3" t="s">
        <v>30</v>
      </c>
      <c r="F29" s="3">
        <v>2</v>
      </c>
      <c r="G29" s="9"/>
      <c r="H29" s="9"/>
      <c r="I29" s="9">
        <f>1284943+1639885</f>
        <v>2924828</v>
      </c>
      <c r="J29" s="9">
        <v>75000</v>
      </c>
      <c r="K29" s="9">
        <f t="shared" si="3"/>
        <v>2999828</v>
      </c>
    </row>
    <row r="30" spans="1:11" ht="56.25" x14ac:dyDescent="0.25">
      <c r="A30" s="30"/>
      <c r="B30" s="30"/>
      <c r="C30" s="30"/>
      <c r="D30" s="3" t="s">
        <v>68</v>
      </c>
      <c r="E30" s="3" t="s">
        <v>50</v>
      </c>
      <c r="F30" s="3">
        <v>2</v>
      </c>
      <c r="G30" s="9"/>
      <c r="H30" s="9"/>
      <c r="I30" s="9">
        <f>661000+558000</f>
        <v>1219000</v>
      </c>
      <c r="J30" s="9">
        <v>75000</v>
      </c>
      <c r="K30" s="9">
        <f t="shared" si="3"/>
        <v>1294000</v>
      </c>
    </row>
    <row r="31" spans="1:11" ht="56.25" x14ac:dyDescent="0.25">
      <c r="A31" s="30"/>
      <c r="B31" s="30"/>
      <c r="C31" s="30"/>
      <c r="D31" s="3" t="s">
        <v>69</v>
      </c>
      <c r="E31" s="3" t="s">
        <v>70</v>
      </c>
      <c r="F31" s="3">
        <v>1</v>
      </c>
      <c r="G31" s="9"/>
      <c r="H31" s="9"/>
      <c r="I31" s="9">
        <f>2490898+134214</f>
        <v>2625112</v>
      </c>
      <c r="J31" s="9">
        <v>37500</v>
      </c>
      <c r="K31" s="9">
        <f t="shared" si="3"/>
        <v>2662612</v>
      </c>
    </row>
    <row r="32" spans="1:11" ht="56.25" x14ac:dyDescent="0.25">
      <c r="A32" s="30"/>
      <c r="B32" s="30"/>
      <c r="C32" s="30"/>
      <c r="D32" s="3" t="s">
        <v>73</v>
      </c>
      <c r="E32" s="3" t="s">
        <v>74</v>
      </c>
      <c r="F32" s="3">
        <v>2</v>
      </c>
      <c r="G32" s="9"/>
      <c r="H32" s="9"/>
      <c r="I32" s="9">
        <v>1984936</v>
      </c>
      <c r="J32" s="9">
        <v>75000</v>
      </c>
      <c r="K32" s="9">
        <f t="shared" si="3"/>
        <v>2059936</v>
      </c>
    </row>
    <row r="33" spans="1:11" ht="75" x14ac:dyDescent="0.25">
      <c r="A33" s="30"/>
      <c r="B33" s="30"/>
      <c r="C33" s="30"/>
      <c r="D33" s="3" t="s">
        <v>71</v>
      </c>
      <c r="E33" s="3" t="s">
        <v>72</v>
      </c>
      <c r="F33" s="3">
        <v>2</v>
      </c>
      <c r="G33" s="9"/>
      <c r="H33" s="9"/>
      <c r="I33" s="9"/>
      <c r="J33" s="9">
        <v>75000</v>
      </c>
      <c r="K33" s="9">
        <f t="shared" si="3"/>
        <v>75000</v>
      </c>
    </row>
    <row r="34" spans="1:11" ht="56.25" x14ac:dyDescent="0.25">
      <c r="A34" s="30"/>
      <c r="B34" s="30"/>
      <c r="C34" s="30"/>
      <c r="D34" s="3" t="s">
        <v>63</v>
      </c>
      <c r="E34" s="3" t="s">
        <v>75</v>
      </c>
      <c r="F34" s="3">
        <v>1</v>
      </c>
      <c r="G34" s="9"/>
      <c r="H34" s="9"/>
      <c r="I34" s="9"/>
      <c r="J34" s="9">
        <v>37500</v>
      </c>
      <c r="K34" s="9">
        <f t="shared" ref="K34" si="4">G34+H34+J34+I34</f>
        <v>37500</v>
      </c>
    </row>
    <row r="35" spans="1:11" ht="56.25" x14ac:dyDescent="0.25">
      <c r="A35" s="30"/>
      <c r="B35" s="30"/>
      <c r="C35" s="30"/>
      <c r="D35" s="3" t="s">
        <v>80</v>
      </c>
      <c r="E35" s="3" t="s">
        <v>81</v>
      </c>
      <c r="F35" s="3">
        <v>4</v>
      </c>
      <c r="G35" s="9">
        <v>8595650</v>
      </c>
      <c r="H35" s="9"/>
      <c r="I35" s="9">
        <v>12661525</v>
      </c>
      <c r="J35" s="9">
        <v>5769929</v>
      </c>
      <c r="K35" s="9">
        <f t="shared" si="3"/>
        <v>27027104</v>
      </c>
    </row>
    <row r="36" spans="1:11" ht="18.75" x14ac:dyDescent="0.25">
      <c r="A36" s="29">
        <v>4</v>
      </c>
      <c r="B36" s="29" t="s">
        <v>33</v>
      </c>
      <c r="C36" s="29" t="s">
        <v>31</v>
      </c>
      <c r="D36" s="3"/>
      <c r="E36" s="3"/>
      <c r="F36" s="3"/>
      <c r="G36" s="9"/>
      <c r="H36" s="9"/>
      <c r="I36" s="9"/>
      <c r="J36" s="9"/>
      <c r="K36" s="9">
        <f t="shared" si="3"/>
        <v>0</v>
      </c>
    </row>
    <row r="37" spans="1:11" ht="18.75" x14ac:dyDescent="0.25">
      <c r="A37" s="30"/>
      <c r="B37" s="30"/>
      <c r="C37" s="30"/>
      <c r="D37" s="3"/>
      <c r="E37" s="3"/>
      <c r="F37" s="3"/>
      <c r="G37" s="9"/>
      <c r="H37" s="9"/>
      <c r="I37" s="9"/>
      <c r="J37" s="9"/>
      <c r="K37" s="9">
        <f>G37+H37+J37+I37</f>
        <v>0</v>
      </c>
    </row>
    <row r="38" spans="1:11" ht="18.75" x14ac:dyDescent="0.25">
      <c r="A38" s="30"/>
      <c r="B38" s="30"/>
      <c r="C38" s="30"/>
      <c r="D38" s="3"/>
      <c r="E38" s="3"/>
      <c r="F38" s="3"/>
      <c r="G38" s="9"/>
      <c r="H38" s="9"/>
      <c r="I38" s="9"/>
      <c r="J38" s="9"/>
      <c r="K38" s="9">
        <f>G38+H38+J38+I38</f>
        <v>0</v>
      </c>
    </row>
    <row r="39" spans="1:11" ht="18.75" x14ac:dyDescent="0.25">
      <c r="A39" s="30"/>
      <c r="B39" s="30"/>
      <c r="C39" s="30"/>
      <c r="D39" s="3"/>
      <c r="E39" s="3"/>
      <c r="F39" s="3"/>
      <c r="G39" s="9"/>
      <c r="H39" s="9"/>
      <c r="I39" s="9"/>
      <c r="J39" s="9"/>
      <c r="K39" s="9">
        <f>G39+H39+J39+I39</f>
        <v>0</v>
      </c>
    </row>
    <row r="40" spans="1:11" ht="18.75" x14ac:dyDescent="0.25">
      <c r="A40" s="31"/>
      <c r="B40" s="31"/>
      <c r="C40" s="31"/>
      <c r="D40" s="3"/>
      <c r="E40" s="3"/>
      <c r="F40" s="3"/>
      <c r="G40" s="9"/>
      <c r="H40" s="9"/>
      <c r="I40" s="9"/>
      <c r="J40" s="9"/>
      <c r="K40" s="9">
        <f>I40+J40</f>
        <v>0</v>
      </c>
    </row>
    <row r="41" spans="1:11" x14ac:dyDescent="0.25">
      <c r="E41" s="23"/>
    </row>
  </sheetData>
  <mergeCells count="26">
    <mergeCell ref="A10:A15"/>
    <mergeCell ref="B10:B15"/>
    <mergeCell ref="C10:C15"/>
    <mergeCell ref="B17:B24"/>
    <mergeCell ref="A17:A24"/>
    <mergeCell ref="C17:C24"/>
    <mergeCell ref="A16:F16"/>
    <mergeCell ref="A9:F9"/>
    <mergeCell ref="A8:F8"/>
    <mergeCell ref="A3:K3"/>
    <mergeCell ref="A6:A7"/>
    <mergeCell ref="B6:B7"/>
    <mergeCell ref="C6:C7"/>
    <mergeCell ref="D6:D7"/>
    <mergeCell ref="E6:E7"/>
    <mergeCell ref="F6:F7"/>
    <mergeCell ref="G6:G7"/>
    <mergeCell ref="H6:I6"/>
    <mergeCell ref="J6:J7"/>
    <mergeCell ref="K6:K7"/>
    <mergeCell ref="A36:A40"/>
    <mergeCell ref="B36:B40"/>
    <mergeCell ref="C36:C40"/>
    <mergeCell ref="A25:A35"/>
    <mergeCell ref="B25:B35"/>
    <mergeCell ref="C25:C35"/>
  </mergeCells>
  <pageMargins left="3.937007874015748E-2" right="3.937007874015748E-2" top="0.15748031496062992" bottom="0.15748031496062992" header="0.19685039370078741" footer="0.11811023622047245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Хизмат сафари</vt:lpstr>
      <vt:lpstr>мансабдор шахслар хизмат сафари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2025-07-24T05:11:03Z</dcterms:modified>
</cp:coreProperties>
</file>